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lework\2019-043\Processing\hydro\"/>
    </mc:Choice>
  </mc:AlternateContent>
  <bookViews>
    <workbookView xWindow="0" yWindow="0" windowWidth="28800" windowHeight="11700" activeTab="4"/>
  </bookViews>
  <sheets>
    <sheet name="Main" sheetId="1" r:id="rId1"/>
    <sheet name="File List" sheetId="2" r:id="rId2"/>
    <sheet name="Fit Index" sheetId="3" r:id="rId3"/>
    <sheet name="Fit_1" sheetId="4" r:id="rId4"/>
    <sheet name="Fit_1 Ch" sheetId="5" r:id="rId5"/>
    <sheet name="Fit_2" sheetId="6" r:id="rId6"/>
    <sheet name="Fit_2 Ch" sheetId="7" r:id="rId7"/>
  </sheets>
  <externalReferences>
    <externalReference r:id="rId8"/>
  </externalReferences>
  <definedNames>
    <definedName name="known_xs" localSheetId="3">Fit_1!$J$17:$J$21</definedName>
    <definedName name="known_xs" localSheetId="5">Fit_2!$J$17:$J$22</definedName>
    <definedName name="known_ys" localSheetId="3">Fit_1!$K$17:$K$21</definedName>
    <definedName name="known_ys" localSheetId="5">Fit_2!$K$17:$K$22</definedName>
  </definedNames>
  <calcPr calcId="162913"/>
</workbook>
</file>

<file path=xl/calcChain.xml><?xml version="1.0" encoding="utf-8"?>
<calcChain xmlns="http://schemas.openxmlformats.org/spreadsheetml/2006/main">
  <c r="L22" i="6" l="1"/>
  <c r="I10" i="6"/>
  <c r="I9" i="6"/>
  <c r="G10" i="6"/>
  <c r="G9" i="6"/>
  <c r="G8" i="6"/>
  <c r="C10" i="6"/>
  <c r="C9" i="6"/>
  <c r="B10" i="6"/>
  <c r="B9" i="6"/>
  <c r="L25" i="4"/>
  <c r="I10" i="4"/>
  <c r="I9" i="4"/>
  <c r="G10" i="4"/>
  <c r="G9" i="4"/>
  <c r="G8" i="4"/>
  <c r="C10" i="4"/>
  <c r="C9" i="4"/>
  <c r="B10" i="4"/>
  <c r="B9" i="4"/>
  <c r="F12" i="2"/>
  <c r="F11" i="2"/>
  <c r="F10" i="2"/>
  <c r="F9" i="2"/>
  <c r="F8" i="2"/>
  <c r="F7" i="2"/>
  <c r="F6" i="2"/>
  <c r="F5" i="2"/>
  <c r="F4" i="2"/>
  <c r="E5" i="1"/>
  <c r="E4" i="1"/>
  <c r="E3" i="1"/>
  <c r="G25" i="6" l="1"/>
  <c r="H25" i="6" s="1"/>
  <c r="G19" i="6"/>
  <c r="H19" i="6" s="1"/>
  <c r="G20" i="6"/>
  <c r="H20" i="6" s="1"/>
  <c r="G21" i="6"/>
  <c r="H21" i="6" s="1"/>
  <c r="G18" i="6"/>
  <c r="H18" i="6" s="1"/>
  <c r="J9" i="6"/>
  <c r="G22" i="6"/>
  <c r="H22" i="6" s="1"/>
  <c r="J10" i="6"/>
  <c r="G23" i="6"/>
  <c r="H23" i="6" s="1"/>
  <c r="G24" i="6"/>
  <c r="H24" i="6" s="1"/>
  <c r="G17" i="6"/>
  <c r="H17" i="6" s="1"/>
  <c r="G25" i="4"/>
  <c r="H25" i="4" s="1"/>
  <c r="G18" i="4"/>
  <c r="H18" i="4" s="1"/>
  <c r="G19" i="4"/>
  <c r="H19" i="4" s="1"/>
  <c r="G20" i="4"/>
  <c r="H20" i="4" s="1"/>
  <c r="G21" i="4"/>
  <c r="H21" i="4" s="1"/>
  <c r="J9" i="4"/>
  <c r="G22" i="4"/>
  <c r="H22" i="4" s="1"/>
  <c r="J10" i="4"/>
  <c r="G23" i="4"/>
  <c r="H23" i="4" s="1"/>
  <c r="G24" i="4"/>
  <c r="H24" i="4" s="1"/>
  <c r="G17" i="4"/>
  <c r="H17" i="4" s="1"/>
</calcChain>
</file>

<file path=xl/sharedStrings.xml><?xml version="1.0" encoding="utf-8"?>
<sst xmlns="http://schemas.openxmlformats.org/spreadsheetml/2006/main" count="210" uniqueCount="86">
  <si>
    <t># Channels=</t>
  </si>
  <si>
    <t>COMPARE Version 3.6.1</t>
  </si>
  <si>
    <t>Run at 2020/04/15 13:39:01</t>
  </si>
  <si>
    <t xml:space="preserve"> </t>
  </si>
  <si>
    <t>Primary</t>
  </si>
  <si>
    <t>Secondary</t>
  </si>
  <si>
    <t>Ref</t>
  </si>
  <si>
    <t>Pressure</t>
  </si>
  <si>
    <t>Comp 1</t>
  </si>
  <si>
    <t>Comp 2</t>
  </si>
  <si>
    <t xml:space="preserve">  </t>
  </si>
  <si>
    <t>Average Size:</t>
  </si>
  <si>
    <t>(S-P)</t>
  </si>
  <si>
    <t>File Name</t>
  </si>
  <si>
    <t>Count</t>
  </si>
  <si>
    <t>Value</t>
  </si>
  <si>
    <t>Avg</t>
  </si>
  <si>
    <t>Std Dev</t>
  </si>
  <si>
    <t>Diff</t>
  </si>
  <si>
    <t xml:space="preserve"> 2019-043-0006.mrg</t>
  </si>
  <si>
    <t>2019-043-0006.samcor1</t>
  </si>
  <si>
    <t xml:space="preserve"> 2019-043-0015.mrg</t>
  </si>
  <si>
    <t>2019-043-0015.samcor1</t>
  </si>
  <si>
    <t xml:space="preserve"> 2019-043-0021.mrg</t>
  </si>
  <si>
    <t>2019-043-0021.samcor1</t>
  </si>
  <si>
    <t xml:space="preserve"> 2019-043-0031.mrg</t>
  </si>
  <si>
    <t>2019-043-0031.samcor1</t>
  </si>
  <si>
    <t xml:space="preserve"> 2019-043-0035.mrg</t>
  </si>
  <si>
    <t>2019-043-0035.samcor1</t>
  </si>
  <si>
    <t xml:space="preserve"> 2019-043-0038.mrg</t>
  </si>
  <si>
    <t>2019-043-0038.samcor1</t>
  </si>
  <si>
    <t xml:space="preserve"> 2019-043-0042.mrg</t>
  </si>
  <si>
    <t>2019-043-0042.samcor1</t>
  </si>
  <si>
    <t xml:space="preserve"> 2019-043-0044.mrg</t>
  </si>
  <si>
    <t>2019-043-0044.samcor1</t>
  </si>
  <si>
    <t xml:space="preserve"> 2019-043-0046.mrg</t>
  </si>
  <si>
    <t>2019-043-0046.samcor1</t>
  </si>
  <si>
    <t>Compare Excel Add-in Version 2.2</t>
  </si>
  <si>
    <t>Comparison Name</t>
  </si>
  <si>
    <t>Number of Files=</t>
  </si>
  <si>
    <t>Pair #</t>
  </si>
  <si>
    <t>Primary File</t>
  </si>
  <si>
    <t>Secondary File</t>
  </si>
  <si>
    <t>First Row in Main</t>
  </si>
  <si>
    <t>Last Row in Main</t>
  </si>
  <si>
    <t>Comparison</t>
  </si>
  <si>
    <t>Sal_BOT</t>
  </si>
  <si>
    <t>Sal0</t>
  </si>
  <si>
    <t>Sal1</t>
  </si>
  <si>
    <t>Index to Fit Worksheets</t>
  </si>
  <si>
    <t>Fit#</t>
  </si>
  <si>
    <t>Description</t>
  </si>
  <si>
    <t>Versus</t>
  </si>
  <si>
    <t>Number of File Pairs</t>
  </si>
  <si>
    <t>Calculation of Linear Least Squares Fit For</t>
  </si>
  <si>
    <t>(Sal0 - Sal_BOT)</t>
  </si>
  <si>
    <t>Coefficients</t>
  </si>
  <si>
    <t>Std Err.</t>
  </si>
  <si>
    <t>m=</t>
  </si>
  <si>
    <t>b=</t>
  </si>
  <si>
    <t>Error Estimates</t>
  </si>
  <si>
    <t>Coeff of Determination</t>
  </si>
  <si>
    <t>Std Dev of Resid</t>
  </si>
  <si>
    <t>Resid Sum of Squares</t>
  </si>
  <si>
    <t>Regression Line Limits</t>
  </si>
  <si>
    <t>X</t>
  </si>
  <si>
    <t>CALC Y</t>
  </si>
  <si>
    <t xml:space="preserve"># of Values Extracted = </t>
  </si>
  <si>
    <t xml:space="preserve"># of Values Used in Fit = </t>
  </si>
  <si>
    <t>File</t>
  </si>
  <si>
    <t>Use</t>
  </si>
  <si>
    <t>in Fit?</t>
  </si>
  <si>
    <t>Average</t>
  </si>
  <si>
    <t>Diff (Sal0 - Sal_BOT)</t>
  </si>
  <si>
    <t>Measured</t>
  </si>
  <si>
    <t>Fit</t>
  </si>
  <si>
    <t>Resid</t>
  </si>
  <si>
    <t>Fit vs.</t>
  </si>
  <si>
    <t>Y</t>
  </si>
  <si>
    <t>YES</t>
  </si>
  <si>
    <t>Fit Equation: Diff = m * Prop + b</t>
  </si>
  <si>
    <t>where: Diff =Diff (Sal0 - Sal_BOT), Prop=Pressure</t>
  </si>
  <si>
    <t>NO</t>
  </si>
  <si>
    <t>(Sal1 - Sal_BOT)</t>
  </si>
  <si>
    <t>Diff (Sal1 - Sal_BOT)</t>
  </si>
  <si>
    <t>where: Diff =Diff (Sal1 - Sal_BOT), Prop=Pressure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</si>
</sst>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Continuous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Continuous"/>
    </xf>
    <xf numFmtId="0" fontId="16" fillId="0" borderId="11" xfId="0" applyNumberFormat="1" applyFont="1" applyBorder="1" applyAlignment="1">
      <alignment horizontal="centerContinuous"/>
    </xf>
    <xf numFmtId="0" fontId="0" fillId="0" borderId="1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6" fillId="0" borderId="15" xfId="0" applyNumberFormat="1" applyFont="1" applyBorder="1" applyAlignment="1">
      <alignment horizontal="center"/>
    </xf>
    <xf numFmtId="0" fontId="16" fillId="0" borderId="17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19" xfId="0" applyNumberFormat="1" applyBorder="1" applyAlignment="1">
      <alignment horizontal="left"/>
    </xf>
    <xf numFmtId="0" fontId="0" fillId="0" borderId="20" xfId="0" applyNumberFormat="1" applyBorder="1" applyAlignment="1">
      <alignment horizontal="left"/>
    </xf>
    <xf numFmtId="0" fontId="0" fillId="0" borderId="21" xfId="0" applyNumberFormat="1" applyBorder="1" applyAlignment="1">
      <alignment horizontal="left"/>
    </xf>
    <xf numFmtId="0" fontId="0" fillId="0" borderId="22" xfId="0" applyNumberFormat="1" applyBorder="1" applyAlignment="1">
      <alignment horizontal="left"/>
    </xf>
    <xf numFmtId="0" fontId="0" fillId="0" borderId="23" xfId="0" applyBorder="1"/>
    <xf numFmtId="0" fontId="16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/>
    <xf numFmtId="0" fontId="19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16" fillId="0" borderId="2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6" fillId="0" borderId="24" xfId="0" applyFont="1" applyBorder="1" applyAlignment="1">
      <alignment horizontal="centerContinuous"/>
    </xf>
    <xf numFmtId="0" fontId="16" fillId="0" borderId="26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1" xfId="0" applyFont="1" applyBorder="1" applyAlignment="1">
      <alignment horizontal="centerContinuous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17" xfId="0" applyBorder="1"/>
    <xf numFmtId="0" fontId="0" fillId="0" borderId="33" xfId="0" applyBorder="1"/>
    <xf numFmtId="0" fontId="0" fillId="0" borderId="31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(Sal0 - Sal_BOT) vs. Pressure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Diff (Sal0 - Sal_BOT)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Fit_1!$E$17:$E$25</c:f>
                <c:numCache>
                  <c:formatCode>General</c:formatCode>
                  <c:ptCount val="9"/>
                  <c:pt idx="0">
                    <c:v>9.6052099999999999E-4</c:v>
                  </c:pt>
                  <c:pt idx="1">
                    <c:v>2.7129699999999999E-3</c:v>
                  </c:pt>
                  <c:pt idx="2">
                    <c:v>4.5408999999999998E-4</c:v>
                  </c:pt>
                  <c:pt idx="3">
                    <c:v>3.3049000000000002E-4</c:v>
                  </c:pt>
                  <c:pt idx="4">
                    <c:v>6.2370299999999997E-4</c:v>
                  </c:pt>
                  <c:pt idx="5">
                    <c:v>1.4696500000000001E-3</c:v>
                  </c:pt>
                  <c:pt idx="6">
                    <c:v>1.1742199999999999E-3</c:v>
                  </c:pt>
                  <c:pt idx="7">
                    <c:v>1.68159E-3</c:v>
                  </c:pt>
                  <c:pt idx="8">
                    <c:v>3.34249E-3</c:v>
                  </c:pt>
                </c:numCache>
              </c:numRef>
            </c:plus>
            <c:minus>
              <c:numRef>
                <c:f>Fit_1!$E$17:$E$25</c:f>
                <c:numCache>
                  <c:formatCode>General</c:formatCode>
                  <c:ptCount val="9"/>
                  <c:pt idx="0">
                    <c:v>9.6052099999999999E-4</c:v>
                  </c:pt>
                  <c:pt idx="1">
                    <c:v>2.7129699999999999E-3</c:v>
                  </c:pt>
                  <c:pt idx="2">
                    <c:v>4.5408999999999998E-4</c:v>
                  </c:pt>
                  <c:pt idx="3">
                    <c:v>3.3049000000000002E-4</c:v>
                  </c:pt>
                  <c:pt idx="4">
                    <c:v>6.2370299999999997E-4</c:v>
                  </c:pt>
                  <c:pt idx="5">
                    <c:v>1.4696500000000001E-3</c:v>
                  </c:pt>
                  <c:pt idx="6">
                    <c:v>1.1742199999999999E-3</c:v>
                  </c:pt>
                  <c:pt idx="7">
                    <c:v>1.68159E-3</c:v>
                  </c:pt>
                  <c:pt idx="8">
                    <c:v>3.34249E-3</c:v>
                  </c:pt>
                </c:numCache>
              </c:numRef>
            </c:minus>
          </c:errBars>
          <c:xVal>
            <c:numRef>
              <c:f>Fit_1!$C$17:$C$25</c:f>
              <c:numCache>
                <c:formatCode>General</c:formatCode>
                <c:ptCount val="9"/>
                <c:pt idx="0">
                  <c:v>20.012599999999999</c:v>
                </c:pt>
                <c:pt idx="1">
                  <c:v>30.031099999999999</c:v>
                </c:pt>
                <c:pt idx="2">
                  <c:v>30.0745</c:v>
                </c:pt>
                <c:pt idx="3">
                  <c:v>30.046900000000001</c:v>
                </c:pt>
                <c:pt idx="4">
                  <c:v>30.1965</c:v>
                </c:pt>
                <c:pt idx="5">
                  <c:v>46.486600000000003</c:v>
                </c:pt>
                <c:pt idx="6">
                  <c:v>29.977699999999999</c:v>
                </c:pt>
                <c:pt idx="7">
                  <c:v>20.003699999999998</c:v>
                </c:pt>
                <c:pt idx="8">
                  <c:v>40.098700000000001</c:v>
                </c:pt>
              </c:numCache>
            </c:numRef>
          </c:xVal>
          <c:yVal>
            <c:numRef>
              <c:f>Fit_1!$F$17:$F$25</c:f>
              <c:numCache>
                <c:formatCode>General</c:formatCode>
                <c:ptCount val="9"/>
                <c:pt idx="0">
                  <c:v>2.7936900000000001E-2</c:v>
                </c:pt>
                <c:pt idx="1">
                  <c:v>8.4304800000000006E-3</c:v>
                </c:pt>
                <c:pt idx="2">
                  <c:v>4.2858100000000001E-3</c:v>
                </c:pt>
                <c:pt idx="3">
                  <c:v>-8.31604E-4</c:v>
                </c:pt>
                <c:pt idx="4">
                  <c:v>-5.1975299999999997E-3</c:v>
                </c:pt>
                <c:pt idx="5">
                  <c:v>-3.3893600000000001E-3</c:v>
                </c:pt>
                <c:pt idx="6">
                  <c:v>2.6016199999999998E-3</c:v>
                </c:pt>
                <c:pt idx="7">
                  <c:v>-6.7207299999999998E-2</c:v>
                </c:pt>
                <c:pt idx="8">
                  <c:v>-5.6894300000000002E-2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6-47BE-8D56-51A7FC174FBB}"/>
            </c:ext>
          </c:extLst>
        </c:ser>
        <c:ser>
          <c:idx val="1"/>
          <c:order val="1"/>
          <c:tx>
            <c:v>Points in Fit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Fit_1!$J$17:$J$25</c:f>
              <c:numCache>
                <c:formatCode>General</c:formatCode>
                <c:ptCount val="9"/>
                <c:pt idx="0">
                  <c:v>30.0745</c:v>
                </c:pt>
                <c:pt idx="1">
                  <c:v>30.046900000000001</c:v>
                </c:pt>
                <c:pt idx="2">
                  <c:v>30.1965</c:v>
                </c:pt>
                <c:pt idx="3">
                  <c:v>46.486600000000003</c:v>
                </c:pt>
                <c:pt idx="4">
                  <c:v>29.977699999999999</c:v>
                </c:pt>
              </c:numCache>
            </c:numRef>
          </c:xVal>
          <c:yVal>
            <c:numRef>
              <c:f>Fit_1!$K$17:$K$25</c:f>
              <c:numCache>
                <c:formatCode>General</c:formatCode>
                <c:ptCount val="9"/>
                <c:pt idx="0">
                  <c:v>4.2858100000000001E-3</c:v>
                </c:pt>
                <c:pt idx="1">
                  <c:v>-8.31604E-4</c:v>
                </c:pt>
                <c:pt idx="2">
                  <c:v>-5.1975299999999997E-3</c:v>
                </c:pt>
                <c:pt idx="3">
                  <c:v>-3.3893600000000001E-3</c:v>
                </c:pt>
                <c:pt idx="4">
                  <c:v>2.6016199999999998E-3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C6-47BE-8D56-51A7FC17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06296"/>
        <c:axId val="517807936"/>
      </c:scatterChart>
      <c:valAx>
        <c:axId val="517806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7807936"/>
        <c:crosses val="autoZero"/>
        <c:crossBetween val="midCat"/>
      </c:valAx>
      <c:valAx>
        <c:axId val="517807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Diff (Sal0 - Sal_BOT)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7806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2019-043</a:t>
            </a:r>
            <a:r>
              <a:rPr lang="en-US" baseline="0"/>
              <a:t> after initial recalibration</a:t>
            </a:r>
            <a:endParaRPr lang="en-US"/>
          </a:p>
          <a:p>
            <a:pPr>
              <a:defRPr sz="1400"/>
            </a:pPr>
            <a:r>
              <a:rPr lang="en-US"/>
              <a:t>(Sal1 - Sal_BOT) vs. Pressure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Diff (Sal1 - Sal_BOT)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Fit_2!$E$17:$E$25</c:f>
                <c:numCache>
                  <c:formatCode>General</c:formatCode>
                  <c:ptCount val="9"/>
                  <c:pt idx="0">
                    <c:v>7.7843599999999997E-4</c:v>
                  </c:pt>
                  <c:pt idx="1">
                    <c:v>1.1140799999999999E-3</c:v>
                  </c:pt>
                  <c:pt idx="2">
                    <c:v>3.5755599999999998E-4</c:v>
                  </c:pt>
                  <c:pt idx="3">
                    <c:v>4.5676799999999997E-4</c:v>
                  </c:pt>
                  <c:pt idx="4">
                    <c:v>1.2907000000000001E-3</c:v>
                  </c:pt>
                  <c:pt idx="5">
                    <c:v>4.7667800000000002E-4</c:v>
                  </c:pt>
                  <c:pt idx="6">
                    <c:v>1.21065E-3</c:v>
                  </c:pt>
                  <c:pt idx="7">
                    <c:v>1.4201299999999999E-3</c:v>
                  </c:pt>
                  <c:pt idx="8">
                    <c:v>4.2886900000000004E-3</c:v>
                  </c:pt>
                </c:numCache>
              </c:numRef>
            </c:plus>
            <c:minus>
              <c:numRef>
                <c:f>Fit_2!$E$17:$E$25</c:f>
                <c:numCache>
                  <c:formatCode>General</c:formatCode>
                  <c:ptCount val="9"/>
                  <c:pt idx="0">
                    <c:v>7.7843599999999997E-4</c:v>
                  </c:pt>
                  <c:pt idx="1">
                    <c:v>1.1140799999999999E-3</c:v>
                  </c:pt>
                  <c:pt idx="2">
                    <c:v>3.5755599999999998E-4</c:v>
                  </c:pt>
                  <c:pt idx="3">
                    <c:v>4.5676799999999997E-4</c:v>
                  </c:pt>
                  <c:pt idx="4">
                    <c:v>1.2907000000000001E-3</c:v>
                  </c:pt>
                  <c:pt idx="5">
                    <c:v>4.7667800000000002E-4</c:v>
                  </c:pt>
                  <c:pt idx="6">
                    <c:v>1.21065E-3</c:v>
                  </c:pt>
                  <c:pt idx="7">
                    <c:v>1.4201299999999999E-3</c:v>
                  </c:pt>
                  <c:pt idx="8">
                    <c:v>4.2886900000000004E-3</c:v>
                  </c:pt>
                </c:numCache>
              </c:numRef>
            </c:minus>
          </c:errBars>
          <c:xVal>
            <c:numRef>
              <c:f>Fit_2!$C$17:$C$25</c:f>
              <c:numCache>
                <c:formatCode>General</c:formatCode>
                <c:ptCount val="9"/>
                <c:pt idx="0">
                  <c:v>20.012599999999999</c:v>
                </c:pt>
                <c:pt idx="1">
                  <c:v>30.031099999999999</c:v>
                </c:pt>
                <c:pt idx="2">
                  <c:v>30.0745</c:v>
                </c:pt>
                <c:pt idx="3">
                  <c:v>30.046900000000001</c:v>
                </c:pt>
                <c:pt idx="4">
                  <c:v>30.1965</c:v>
                </c:pt>
                <c:pt idx="5">
                  <c:v>46.486600000000003</c:v>
                </c:pt>
                <c:pt idx="6">
                  <c:v>29.977699999999999</c:v>
                </c:pt>
                <c:pt idx="7">
                  <c:v>20.003699999999998</c:v>
                </c:pt>
                <c:pt idx="8">
                  <c:v>40.098700000000001</c:v>
                </c:pt>
              </c:numCache>
            </c:numRef>
          </c:xVal>
          <c:yVal>
            <c:numRef>
              <c:f>Fit_2!$F$17:$F$25</c:f>
              <c:numCache>
                <c:formatCode>General</c:formatCode>
                <c:ptCount val="9"/>
                <c:pt idx="0">
                  <c:v>2.9380799999999999E-2</c:v>
                </c:pt>
                <c:pt idx="1">
                  <c:v>1.0045999999999999E-2</c:v>
                </c:pt>
                <c:pt idx="2">
                  <c:v>6.4220400000000004E-3</c:v>
                </c:pt>
                <c:pt idx="3">
                  <c:v>7.2288500000000004E-4</c:v>
                </c:pt>
                <c:pt idx="4">
                  <c:v>-1.6536700000000001E-3</c:v>
                </c:pt>
                <c:pt idx="5">
                  <c:v>8.7928799999999999E-4</c:v>
                </c:pt>
                <c:pt idx="6">
                  <c:v>7.0266699999999996E-3</c:v>
                </c:pt>
                <c:pt idx="7">
                  <c:v>-6.0789099999999999E-2</c:v>
                </c:pt>
                <c:pt idx="8">
                  <c:v>-5.3697599999999998E-2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5C-4232-9AE8-543C884AFB8F}"/>
            </c:ext>
          </c:extLst>
        </c:ser>
        <c:ser>
          <c:idx val="1"/>
          <c:order val="1"/>
          <c:tx>
            <c:v>Points in Fit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Fit_2!$J$17:$J$25</c:f>
              <c:numCache>
                <c:formatCode>General</c:formatCode>
                <c:ptCount val="9"/>
                <c:pt idx="0">
                  <c:v>30.031099999999999</c:v>
                </c:pt>
                <c:pt idx="1">
                  <c:v>30.0745</c:v>
                </c:pt>
                <c:pt idx="2">
                  <c:v>30.046900000000001</c:v>
                </c:pt>
                <c:pt idx="3">
                  <c:v>30.1965</c:v>
                </c:pt>
                <c:pt idx="4">
                  <c:v>46.486600000000003</c:v>
                </c:pt>
                <c:pt idx="5">
                  <c:v>29.977699999999999</c:v>
                </c:pt>
              </c:numCache>
            </c:numRef>
          </c:xVal>
          <c:yVal>
            <c:numRef>
              <c:f>Fit_2!$K$17:$K$25</c:f>
              <c:numCache>
                <c:formatCode>General</c:formatCode>
                <c:ptCount val="9"/>
                <c:pt idx="0">
                  <c:v>1.0045999999999999E-2</c:v>
                </c:pt>
                <c:pt idx="1">
                  <c:v>6.4220400000000004E-3</c:v>
                </c:pt>
                <c:pt idx="2">
                  <c:v>7.2288500000000004E-4</c:v>
                </c:pt>
                <c:pt idx="3">
                  <c:v>-1.6536700000000001E-3</c:v>
                </c:pt>
                <c:pt idx="4">
                  <c:v>8.7928799999999999E-4</c:v>
                </c:pt>
                <c:pt idx="5">
                  <c:v>7.0266699999999996E-3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5C-4232-9AE8-543C884AF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914232"/>
        <c:axId val="524914560"/>
      </c:scatterChart>
      <c:valAx>
        <c:axId val="524914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4914560"/>
        <c:crosses val="autoZero"/>
        <c:crossBetween val="midCat"/>
      </c:valAx>
      <c:valAx>
        <c:axId val="524914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Diff (Sal1 - Sal_BOT)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4914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123825</xdr:rowOff>
        </xdr:from>
        <xdr:to>
          <xdr:col>4</xdr:col>
          <xdr:colOff>0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Create Fit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Plot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Plot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</xdr:row>
          <xdr:rowOff>0</xdr:rowOff>
        </xdr:from>
        <xdr:to>
          <xdr:col>13</xdr:col>
          <xdr:colOff>0</xdr:colOff>
          <xdr:row>8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Plot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2058" name="type 1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FIT vs. Pressure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2059" name="type 2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Sal0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2060" name="type 3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File Pair #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MAKE/UPDATE CHART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CREATE CAL CTRL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INCLUDE/EXCLUDE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4104" name="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4105" name="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4106" name="type 1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FIT vs. Pressure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4107" name="type 2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Sal1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4108" name="type 3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File Pair #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4109" name="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MAKE/UPDATE CHART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4110" name="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CREATE CAL CTRL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4111" name="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INCLUDE/EXCLUDE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tienG\AppData\Roaming\Microsoft\AddIns\compare22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oad New Macro"/>
      <sheetName val="Format Macro"/>
      <sheetName val="Fit Macros"/>
      <sheetName val="Fit Button Macro"/>
      <sheetName val="Fill Fit Macros"/>
      <sheetName val="Make Chart Macros"/>
      <sheetName val="Filter Macros"/>
      <sheetName val="Create Calib Macros"/>
      <sheetName val="Fit Dialog"/>
      <sheetName val="Chart Dialog"/>
      <sheetName val="Filter Dialog"/>
      <sheetName val="Calib Dialog"/>
    </sheetNames>
    <definedNames>
      <definedName name="create_calib_control"/>
      <definedName name="curve_fit"/>
      <definedName name="fill_fit_table1"/>
      <definedName name="fill_fit_table2"/>
      <definedName name="fill_fit_table3"/>
      <definedName name="filter_records"/>
      <definedName name="Fit_Use"/>
      <definedName name="make_fit_chart"/>
      <definedName name="PlotAvgVsValues 12, 12"/>
      <definedName name="PlotAvgVsValues 12, 4"/>
      <definedName name="PlotAvgVsValues 12, 8"/>
    </definedNames>
    <sheetDataSet>
      <sheetData sheetId="0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ctrlProp" Target="../ctrlProps/ctrlProp5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8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ctrlProp" Target="../ctrlProps/ctrlProp20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showGridLines="0" workbookViewId="0">
      <pane ySplit="1" topLeftCell="A2" activePane="bottomLeft" state="frozenSplit"/>
      <selection pane="bottomLeft" activeCell="N10" sqref="N10"/>
    </sheetView>
  </sheetViews>
  <sheetFormatPr defaultRowHeight="15" x14ac:dyDescent="0.25"/>
  <cols>
    <col min="1" max="15" width="12.7109375" customWidth="1"/>
  </cols>
  <sheetData>
    <row r="1" spans="1:15" ht="39.950000000000003" customHeight="1" thickBot="1" x14ac:dyDescent="0.3">
      <c r="A1" s="1" t="s">
        <v>0</v>
      </c>
      <c r="B1" s="1">
        <v>3</v>
      </c>
      <c r="C1" s="1"/>
      <c r="D1" s="1"/>
      <c r="E1" s="1"/>
      <c r="F1" s="2" t="s">
        <v>1</v>
      </c>
      <c r="G1" s="2" t="s">
        <v>2</v>
      </c>
      <c r="H1" s="2" t="s">
        <v>37</v>
      </c>
      <c r="I1" s="1"/>
      <c r="J1" s="1"/>
      <c r="K1" s="1"/>
      <c r="L1" s="1"/>
      <c r="M1" s="1"/>
      <c r="N1" s="1"/>
      <c r="O1" s="1"/>
    </row>
    <row r="2" spans="1:15" x14ac:dyDescent="0.25">
      <c r="A2" s="7" t="s">
        <v>3</v>
      </c>
      <c r="B2" s="7" t="s">
        <v>4</v>
      </c>
      <c r="C2" s="7" t="s">
        <v>5</v>
      </c>
      <c r="D2" s="1"/>
      <c r="E2" s="9" t="s">
        <v>38</v>
      </c>
      <c r="F2" s="9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3" t="s">
        <v>6</v>
      </c>
      <c r="B3" s="3" t="s">
        <v>7</v>
      </c>
      <c r="C3" s="3" t="s">
        <v>7</v>
      </c>
      <c r="D3" s="1"/>
      <c r="E3" s="4" t="str">
        <f>C3 &amp; " - " &amp; B3</f>
        <v>Pressure - Pressure</v>
      </c>
      <c r="F3" s="4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3" t="s">
        <v>8</v>
      </c>
      <c r="B4" s="3" t="s">
        <v>46</v>
      </c>
      <c r="C4" s="3" t="s">
        <v>47</v>
      </c>
      <c r="D4" s="1"/>
      <c r="E4" s="4" t="str">
        <f>C4 &amp; " - " &amp; B4</f>
        <v>Sal0 - Sal_BOT</v>
      </c>
      <c r="F4" s="4"/>
      <c r="G4" s="1"/>
      <c r="H4" s="1"/>
      <c r="I4" s="1"/>
      <c r="J4" s="1"/>
      <c r="K4" s="1"/>
      <c r="L4" s="1"/>
      <c r="M4" s="1"/>
      <c r="N4" s="1"/>
      <c r="O4" s="1"/>
    </row>
    <row r="5" spans="1:15" ht="15.75" thickBot="1" x14ac:dyDescent="0.3">
      <c r="A5" s="6" t="s">
        <v>9</v>
      </c>
      <c r="B5" s="6" t="s">
        <v>46</v>
      </c>
      <c r="C5" s="6" t="s">
        <v>48</v>
      </c>
      <c r="D5" s="1"/>
      <c r="E5" s="8" t="str">
        <f>C5 &amp; " - " &amp; B5</f>
        <v>Sal1 - Sal_BOT</v>
      </c>
      <c r="F5" s="8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 t="s">
        <v>11</v>
      </c>
      <c r="B7" s="1">
        <v>0.2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thickBot="1" x14ac:dyDescent="0.3">
      <c r="A8" s="1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0"/>
      <c r="B9" s="12"/>
      <c r="C9" s="12"/>
      <c r="D9" s="14" t="s">
        <v>4</v>
      </c>
      <c r="E9" s="5" t="s">
        <v>5</v>
      </c>
      <c r="F9" s="14" t="s">
        <v>5</v>
      </c>
      <c r="G9" s="12"/>
      <c r="H9" s="14" t="s">
        <v>4</v>
      </c>
      <c r="I9" s="5" t="s">
        <v>5</v>
      </c>
      <c r="J9" s="14" t="s">
        <v>5</v>
      </c>
      <c r="K9" s="12"/>
      <c r="L9" s="14" t="s">
        <v>4</v>
      </c>
      <c r="M9" s="5" t="s">
        <v>5</v>
      </c>
      <c r="N9" s="14" t="s">
        <v>5</v>
      </c>
      <c r="O9" s="12"/>
    </row>
    <row r="10" spans="1:15" ht="15.75" thickBot="1" x14ac:dyDescent="0.3">
      <c r="A10" s="11" t="s">
        <v>4</v>
      </c>
      <c r="B10" s="13" t="s">
        <v>5</v>
      </c>
      <c r="C10" s="13" t="s">
        <v>5</v>
      </c>
      <c r="D10" s="15" t="s">
        <v>7</v>
      </c>
      <c r="E10" s="3" t="s">
        <v>7</v>
      </c>
      <c r="F10" s="15" t="s">
        <v>7</v>
      </c>
      <c r="G10" s="13" t="s">
        <v>12</v>
      </c>
      <c r="H10" s="3" t="s">
        <v>46</v>
      </c>
      <c r="I10" s="3" t="s">
        <v>47</v>
      </c>
      <c r="J10" s="3" t="s">
        <v>47</v>
      </c>
      <c r="K10" s="13" t="s">
        <v>12</v>
      </c>
      <c r="L10" s="3" t="s">
        <v>46</v>
      </c>
      <c r="M10" s="6" t="s">
        <v>48</v>
      </c>
      <c r="N10" s="6" t="s">
        <v>48</v>
      </c>
      <c r="O10" s="13" t="s">
        <v>12</v>
      </c>
    </row>
    <row r="11" spans="1:15" ht="15.75" thickBot="1" x14ac:dyDescent="0.3">
      <c r="A11" s="16" t="s">
        <v>13</v>
      </c>
      <c r="B11" s="17" t="s">
        <v>13</v>
      </c>
      <c r="C11" s="17" t="s">
        <v>14</v>
      </c>
      <c r="D11" s="18" t="s">
        <v>15</v>
      </c>
      <c r="E11" s="19" t="s">
        <v>16</v>
      </c>
      <c r="F11" s="18" t="s">
        <v>17</v>
      </c>
      <c r="G11" s="17" t="s">
        <v>18</v>
      </c>
      <c r="H11" s="18" t="s">
        <v>15</v>
      </c>
      <c r="I11" s="19" t="s">
        <v>16</v>
      </c>
      <c r="J11" s="18" t="s">
        <v>17</v>
      </c>
      <c r="K11" s="17" t="s">
        <v>18</v>
      </c>
      <c r="L11" s="18" t="s">
        <v>15</v>
      </c>
      <c r="M11" s="19" t="s">
        <v>16</v>
      </c>
      <c r="N11" s="18" t="s">
        <v>17</v>
      </c>
      <c r="O11" s="17" t="s">
        <v>18</v>
      </c>
    </row>
    <row r="12" spans="1:15" ht="15.75" thickBot="1" x14ac:dyDescent="0.3">
      <c r="A12" s="21" t="s">
        <v>19</v>
      </c>
      <c r="B12" s="22" t="s">
        <v>20</v>
      </c>
      <c r="C12" s="22">
        <v>241</v>
      </c>
      <c r="D12" s="23">
        <v>20.013000000000002</v>
      </c>
      <c r="E12" s="20">
        <v>20.012599999999999</v>
      </c>
      <c r="F12" s="23">
        <v>3.05957E-2</v>
      </c>
      <c r="G12" s="22">
        <v>-4.19617E-4</v>
      </c>
      <c r="H12" s="23">
        <v>29.602</v>
      </c>
      <c r="I12" s="20">
        <v>29.629899999999999</v>
      </c>
      <c r="J12" s="23">
        <v>9.6052099999999999E-4</v>
      </c>
      <c r="K12" s="22">
        <v>2.7936900000000001E-2</v>
      </c>
      <c r="L12" s="23">
        <v>29.602</v>
      </c>
      <c r="M12" s="20">
        <v>29.631399999999999</v>
      </c>
      <c r="N12" s="23">
        <v>7.7843599999999997E-4</v>
      </c>
      <c r="O12" s="22">
        <v>2.9380799999999999E-2</v>
      </c>
    </row>
    <row r="13" spans="1:15" ht="15.75" thickBot="1" x14ac:dyDescent="0.3">
      <c r="A13" s="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thickBot="1" x14ac:dyDescent="0.3">
      <c r="A14" s="21" t="s">
        <v>21</v>
      </c>
      <c r="B14" s="22" t="s">
        <v>22</v>
      </c>
      <c r="C14" s="22">
        <v>240</v>
      </c>
      <c r="D14" s="23">
        <v>30.032</v>
      </c>
      <c r="E14" s="20">
        <v>30.031099999999999</v>
      </c>
      <c r="F14" s="23">
        <v>3.05086E-2</v>
      </c>
      <c r="G14" s="22">
        <v>-8.6593599999999998E-4</v>
      </c>
      <c r="H14" s="23">
        <v>29.728200000000001</v>
      </c>
      <c r="I14" s="20">
        <v>29.736599999999999</v>
      </c>
      <c r="J14" s="23">
        <v>2.7129699999999999E-3</v>
      </c>
      <c r="K14" s="22">
        <v>8.4304800000000006E-3</v>
      </c>
      <c r="L14" s="23">
        <v>29.728200000000001</v>
      </c>
      <c r="M14" s="20">
        <v>29.738199999999999</v>
      </c>
      <c r="N14" s="23">
        <v>1.1140799999999999E-3</v>
      </c>
      <c r="O14" s="22">
        <v>1.0045999999999999E-2</v>
      </c>
    </row>
    <row r="15" spans="1:15" ht="15.75" thickBot="1" x14ac:dyDescent="0.3">
      <c r="A15" s="1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thickBot="1" x14ac:dyDescent="0.3">
      <c r="A16" s="21" t="s">
        <v>23</v>
      </c>
      <c r="B16" s="22" t="s">
        <v>24</v>
      </c>
      <c r="C16" s="22">
        <v>241</v>
      </c>
      <c r="D16" s="23">
        <v>30.074000000000002</v>
      </c>
      <c r="E16" s="20">
        <v>30.0745</v>
      </c>
      <c r="F16" s="23">
        <v>3.4702799999999999E-2</v>
      </c>
      <c r="G16" s="22">
        <v>4.5394899999999999E-4</v>
      </c>
      <c r="H16" s="23">
        <v>29.7303</v>
      </c>
      <c r="I16" s="20">
        <v>29.7346</v>
      </c>
      <c r="J16" s="23">
        <v>4.5408999999999998E-4</v>
      </c>
      <c r="K16" s="22">
        <v>4.2858100000000001E-3</v>
      </c>
      <c r="L16" s="23">
        <v>29.7303</v>
      </c>
      <c r="M16" s="20">
        <v>29.736699999999999</v>
      </c>
      <c r="N16" s="23">
        <v>3.5755599999999998E-4</v>
      </c>
      <c r="O16" s="22">
        <v>6.4220400000000004E-3</v>
      </c>
    </row>
    <row r="17" spans="1:15" ht="15.75" thickBot="1" x14ac:dyDescent="0.3">
      <c r="A17" s="1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thickBot="1" x14ac:dyDescent="0.3">
      <c r="A18" s="21" t="s">
        <v>25</v>
      </c>
      <c r="B18" s="22" t="s">
        <v>26</v>
      </c>
      <c r="C18" s="22">
        <v>241</v>
      </c>
      <c r="D18" s="23">
        <v>30.047000000000001</v>
      </c>
      <c r="E18" s="20">
        <v>30.046900000000001</v>
      </c>
      <c r="F18" s="23">
        <v>5.34916E-2</v>
      </c>
      <c r="G18" s="22">
        <v>-1.2207E-4</v>
      </c>
      <c r="H18" s="23">
        <v>29.7242</v>
      </c>
      <c r="I18" s="20">
        <v>29.723400000000002</v>
      </c>
      <c r="J18" s="23">
        <v>3.3049000000000002E-4</v>
      </c>
      <c r="K18" s="22">
        <v>-8.31604E-4</v>
      </c>
      <c r="L18" s="23">
        <v>29.7242</v>
      </c>
      <c r="M18" s="20">
        <v>29.724900000000002</v>
      </c>
      <c r="N18" s="23">
        <v>4.5676799999999997E-4</v>
      </c>
      <c r="O18" s="22">
        <v>7.2288500000000004E-4</v>
      </c>
    </row>
    <row r="19" spans="1:15" ht="15.75" thickBot="1" x14ac:dyDescent="0.3">
      <c r="A19" s="1" t="s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thickBot="1" x14ac:dyDescent="0.3">
      <c r="A20" s="21" t="s">
        <v>27</v>
      </c>
      <c r="B20" s="22" t="s">
        <v>28</v>
      </c>
      <c r="C20" s="22">
        <v>240</v>
      </c>
      <c r="D20" s="23">
        <v>30.196000000000002</v>
      </c>
      <c r="E20" s="20">
        <v>30.1965</v>
      </c>
      <c r="F20" s="23">
        <v>3.85227E-2</v>
      </c>
      <c r="G20" s="22">
        <v>4.7111499999999998E-4</v>
      </c>
      <c r="H20" s="23">
        <v>29.740200000000002</v>
      </c>
      <c r="I20" s="20">
        <v>29.734999999999999</v>
      </c>
      <c r="J20" s="23">
        <v>6.2370299999999997E-4</v>
      </c>
      <c r="K20" s="22">
        <v>-5.1975299999999997E-3</v>
      </c>
      <c r="L20" s="23">
        <v>29.740200000000002</v>
      </c>
      <c r="M20" s="20">
        <v>29.738499999999998</v>
      </c>
      <c r="N20" s="23">
        <v>1.2907000000000001E-3</v>
      </c>
      <c r="O20" s="22">
        <v>-1.6536700000000001E-3</v>
      </c>
    </row>
    <row r="21" spans="1:15" ht="15.75" thickBot="1" x14ac:dyDescent="0.3">
      <c r="A21" s="1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21" t="s">
        <v>29</v>
      </c>
      <c r="B22" s="22" t="s">
        <v>30</v>
      </c>
      <c r="C22" s="22">
        <v>241</v>
      </c>
      <c r="D22" s="23">
        <v>46.487000000000002</v>
      </c>
      <c r="E22" s="20">
        <v>46.486600000000003</v>
      </c>
      <c r="F22" s="23">
        <v>3.2119000000000002E-2</v>
      </c>
      <c r="G22" s="22">
        <v>-4.4632E-4</v>
      </c>
      <c r="H22" s="23">
        <v>29.776399999999999</v>
      </c>
      <c r="I22" s="20">
        <v>29.773</v>
      </c>
      <c r="J22" s="23">
        <v>1.4696500000000001E-3</v>
      </c>
      <c r="K22" s="22">
        <v>-3.3893600000000001E-3</v>
      </c>
      <c r="L22" s="23">
        <v>29.776399999999999</v>
      </c>
      <c r="M22" s="20">
        <v>29.7773</v>
      </c>
      <c r="N22" s="23">
        <v>4.7667800000000002E-4</v>
      </c>
      <c r="O22" s="22">
        <v>8.7928799999999999E-4</v>
      </c>
    </row>
    <row r="23" spans="1:15" ht="15.75" thickBot="1" x14ac:dyDescent="0.3">
      <c r="A23" s="1" t="s">
        <v>10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thickBot="1" x14ac:dyDescent="0.3">
      <c r="A24" s="21" t="s">
        <v>31</v>
      </c>
      <c r="B24" s="22" t="s">
        <v>32</v>
      </c>
      <c r="C24" s="22">
        <v>236</v>
      </c>
      <c r="D24" s="23">
        <v>29.972999999999999</v>
      </c>
      <c r="E24" s="20">
        <v>29.977699999999999</v>
      </c>
      <c r="F24" s="23">
        <v>3.71043E-2</v>
      </c>
      <c r="G24" s="22">
        <v>4.6901699999999996E-3</v>
      </c>
      <c r="H24" s="23">
        <v>29.757200000000001</v>
      </c>
      <c r="I24" s="20">
        <v>29.759799999999998</v>
      </c>
      <c r="J24" s="23">
        <v>1.1742199999999999E-3</v>
      </c>
      <c r="K24" s="22">
        <v>2.6016199999999998E-3</v>
      </c>
      <c r="L24" s="23">
        <v>29.757200000000001</v>
      </c>
      <c r="M24" s="20">
        <v>29.764199999999999</v>
      </c>
      <c r="N24" s="23">
        <v>1.21065E-3</v>
      </c>
      <c r="O24" s="22">
        <v>7.0266699999999996E-3</v>
      </c>
    </row>
    <row r="25" spans="1:15" ht="15.75" thickBot="1" x14ac:dyDescent="0.3">
      <c r="A25" s="1" t="s">
        <v>10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thickBot="1" x14ac:dyDescent="0.3">
      <c r="A26" s="21" t="s">
        <v>33</v>
      </c>
      <c r="B26" s="22" t="s">
        <v>34</v>
      </c>
      <c r="C26" s="22">
        <v>241</v>
      </c>
      <c r="D26" s="23">
        <v>20.004000000000001</v>
      </c>
      <c r="E26" s="20">
        <v>20.003699999999998</v>
      </c>
      <c r="F26" s="23">
        <v>3.0055999999999999E-2</v>
      </c>
      <c r="G26" s="22">
        <v>-3.0708299999999999E-4</v>
      </c>
      <c r="H26" s="23">
        <v>29.590199999999999</v>
      </c>
      <c r="I26" s="20">
        <v>29.523</v>
      </c>
      <c r="J26" s="23">
        <v>1.68159E-3</v>
      </c>
      <c r="K26" s="22">
        <v>-6.7207299999999998E-2</v>
      </c>
      <c r="L26" s="23">
        <v>29.590199999999999</v>
      </c>
      <c r="M26" s="20">
        <v>29.529399999999999</v>
      </c>
      <c r="N26" s="23">
        <v>1.4201299999999999E-3</v>
      </c>
      <c r="O26" s="22">
        <v>-6.0789099999999999E-2</v>
      </c>
    </row>
    <row r="27" spans="1:15" ht="15.75" thickBot="1" x14ac:dyDescent="0.3">
      <c r="A27" s="1" t="s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thickBot="1" x14ac:dyDescent="0.3">
      <c r="A28" s="21" t="s">
        <v>35</v>
      </c>
      <c r="B28" s="22" t="s">
        <v>36</v>
      </c>
      <c r="C28" s="22">
        <v>241</v>
      </c>
      <c r="D28" s="23">
        <v>40.098999999999997</v>
      </c>
      <c r="E28" s="20">
        <v>40.098700000000001</v>
      </c>
      <c r="F28" s="23">
        <v>3.0861699999999999E-2</v>
      </c>
      <c r="G28" s="22">
        <v>-3.2424899999999998E-4</v>
      </c>
      <c r="H28" s="23">
        <v>29.928899999999999</v>
      </c>
      <c r="I28" s="20">
        <v>29.872</v>
      </c>
      <c r="J28" s="23">
        <v>3.34249E-3</v>
      </c>
      <c r="K28" s="22">
        <v>-5.6894300000000002E-2</v>
      </c>
      <c r="L28" s="23">
        <v>29.928899999999999</v>
      </c>
      <c r="M28" s="20">
        <v>29.8752</v>
      </c>
      <c r="N28" s="23">
        <v>4.2886900000000004E-3</v>
      </c>
      <c r="O28" s="22">
        <v>-5.3697599999999998E-2</v>
      </c>
    </row>
    <row r="29" spans="1:15" x14ac:dyDescent="0.25">
      <c r="A29" t="s">
        <v>10</v>
      </c>
    </row>
  </sheetData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curve_fit">
                <anchor moveWithCells="1" sizeWithCells="1">
                  <from>
                    <xdr:col>2</xdr:col>
                    <xdr:colOff>0</xdr:colOff>
                    <xdr:row>0</xdr:row>
                    <xdr:rowOff>123825</xdr:rowOff>
                  </from>
                  <to>
                    <xdr:col>4</xdr:col>
                    <xdr:colOff>0</xdr:colOff>
                    <xdr:row>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'PlotAvgVsValues 12, 4'">
                <anchor moveWithCells="1" siz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1]!'PlotAvgVsValues 12, 8'">
                <anchor moveWithCells="1" siz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1]!'PlotAvgVsValues 12, 12'">
                <anchor moveWithCells="1" sizeWithCells="1">
                  <from>
                    <xdr:col>11</xdr:col>
                    <xdr:colOff>0</xdr:colOff>
                    <xdr:row>7</xdr:row>
                    <xdr:rowOff>0</xdr:rowOff>
                  </from>
                  <to>
                    <xdr:col>13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5" x14ac:dyDescent="0.25"/>
  <cols>
    <col min="1" max="1" width="7.7109375" customWidth="1"/>
    <col min="2" max="5" width="15.7109375" customWidth="1"/>
    <col min="6" max="6" width="30.7109375" customWidth="1"/>
  </cols>
  <sheetData>
    <row r="1" spans="1:6" x14ac:dyDescent="0.25">
      <c r="A1" t="s">
        <v>39</v>
      </c>
      <c r="C1">
        <v>9</v>
      </c>
    </row>
    <row r="3" spans="1:6" ht="15.75" thickBot="1" x14ac:dyDescent="0.3">
      <c r="A3" s="25" t="s">
        <v>40</v>
      </c>
      <c r="B3" s="25" t="s">
        <v>41</v>
      </c>
      <c r="C3" s="25" t="s">
        <v>42</v>
      </c>
      <c r="D3" s="25" t="s">
        <v>43</v>
      </c>
      <c r="E3" s="25" t="s">
        <v>44</v>
      </c>
      <c r="F3" s="25" t="s">
        <v>45</v>
      </c>
    </row>
    <row r="4" spans="1:6" ht="15.75" thickTop="1" x14ac:dyDescent="0.25">
      <c r="A4" s="26">
        <v>1</v>
      </c>
      <c r="B4" s="26" t="s">
        <v>19</v>
      </c>
      <c r="C4" s="26" t="s">
        <v>20</v>
      </c>
      <c r="D4" s="26">
        <v>12</v>
      </c>
      <c r="E4" s="26">
        <v>12</v>
      </c>
      <c r="F4" t="str">
        <f>B4 &amp; " &amp; " &amp; C4</f>
        <v xml:space="preserve"> 2019-043-0006.mrg &amp; 2019-043-0006.samcor1</v>
      </c>
    </row>
    <row r="5" spans="1:6" x14ac:dyDescent="0.25">
      <c r="A5" s="26">
        <v>2</v>
      </c>
      <c r="B5" s="26" t="s">
        <v>21</v>
      </c>
      <c r="C5" s="26" t="s">
        <v>22</v>
      </c>
      <c r="D5" s="26">
        <v>14</v>
      </c>
      <c r="E5" s="26">
        <v>14</v>
      </c>
      <c r="F5" t="str">
        <f>B5 &amp; " &amp; " &amp; C5</f>
        <v xml:space="preserve"> 2019-043-0015.mrg &amp; 2019-043-0015.samcor1</v>
      </c>
    </row>
    <row r="6" spans="1:6" x14ac:dyDescent="0.25">
      <c r="A6" s="26">
        <v>3</v>
      </c>
      <c r="B6" s="26" t="s">
        <v>23</v>
      </c>
      <c r="C6" s="26" t="s">
        <v>24</v>
      </c>
      <c r="D6" s="26">
        <v>16</v>
      </c>
      <c r="E6" s="26">
        <v>16</v>
      </c>
      <c r="F6" t="str">
        <f>B6 &amp; " &amp; " &amp; C6</f>
        <v xml:space="preserve"> 2019-043-0021.mrg &amp; 2019-043-0021.samcor1</v>
      </c>
    </row>
    <row r="7" spans="1:6" x14ac:dyDescent="0.25">
      <c r="A7" s="26">
        <v>4</v>
      </c>
      <c r="B7" s="26" t="s">
        <v>25</v>
      </c>
      <c r="C7" s="26" t="s">
        <v>26</v>
      </c>
      <c r="D7" s="26">
        <v>18</v>
      </c>
      <c r="E7" s="26">
        <v>18</v>
      </c>
      <c r="F7" t="str">
        <f>B7 &amp; " &amp; " &amp; C7</f>
        <v xml:space="preserve"> 2019-043-0031.mrg &amp; 2019-043-0031.samcor1</v>
      </c>
    </row>
    <row r="8" spans="1:6" x14ac:dyDescent="0.25">
      <c r="A8" s="26">
        <v>5</v>
      </c>
      <c r="B8" s="26" t="s">
        <v>27</v>
      </c>
      <c r="C8" s="26" t="s">
        <v>28</v>
      </c>
      <c r="D8" s="26">
        <v>20</v>
      </c>
      <c r="E8" s="26">
        <v>20</v>
      </c>
      <c r="F8" t="str">
        <f>B8 &amp; " &amp; " &amp; C8</f>
        <v xml:space="preserve"> 2019-043-0035.mrg &amp; 2019-043-0035.samcor1</v>
      </c>
    </row>
    <row r="9" spans="1:6" x14ac:dyDescent="0.25">
      <c r="A9" s="26">
        <v>6</v>
      </c>
      <c r="B9" s="26" t="s">
        <v>29</v>
      </c>
      <c r="C9" s="26" t="s">
        <v>30</v>
      </c>
      <c r="D9" s="26">
        <v>22</v>
      </c>
      <c r="E9" s="26">
        <v>22</v>
      </c>
      <c r="F9" t="str">
        <f>B9 &amp; " &amp; " &amp; C9</f>
        <v xml:space="preserve"> 2019-043-0038.mrg &amp; 2019-043-0038.samcor1</v>
      </c>
    </row>
    <row r="10" spans="1:6" x14ac:dyDescent="0.25">
      <c r="A10" s="26">
        <v>7</v>
      </c>
      <c r="B10" s="26" t="s">
        <v>31</v>
      </c>
      <c r="C10" s="26" t="s">
        <v>32</v>
      </c>
      <c r="D10" s="26">
        <v>24</v>
      </c>
      <c r="E10" s="26">
        <v>24</v>
      </c>
      <c r="F10" t="str">
        <f>B10 &amp; " &amp; " &amp; C10</f>
        <v xml:space="preserve"> 2019-043-0042.mrg &amp; 2019-043-0042.samcor1</v>
      </c>
    </row>
    <row r="11" spans="1:6" x14ac:dyDescent="0.25">
      <c r="A11" s="26">
        <v>8</v>
      </c>
      <c r="B11" s="26" t="s">
        <v>33</v>
      </c>
      <c r="C11" s="26" t="s">
        <v>34</v>
      </c>
      <c r="D11" s="26">
        <v>26</v>
      </c>
      <c r="E11" s="26">
        <v>26</v>
      </c>
      <c r="F11" t="str">
        <f>B11 &amp; " &amp; " &amp; C11</f>
        <v xml:space="preserve"> 2019-043-0044.mrg &amp; 2019-043-0044.samcor1</v>
      </c>
    </row>
    <row r="12" spans="1:6" x14ac:dyDescent="0.25">
      <c r="A12" s="26">
        <v>9</v>
      </c>
      <c r="B12" s="26" t="s">
        <v>35</v>
      </c>
      <c r="C12" s="26" t="s">
        <v>36</v>
      </c>
      <c r="D12" s="26">
        <v>28</v>
      </c>
      <c r="E12" s="26">
        <v>28</v>
      </c>
      <c r="F12" t="str">
        <f>B12 &amp; " &amp; " &amp; C12</f>
        <v xml:space="preserve"> 2019-043-0046.mrg &amp; 2019-043-0046.samcor1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5" x14ac:dyDescent="0.25"/>
  <cols>
    <col min="1" max="1" width="4.42578125" customWidth="1"/>
    <col min="2" max="2" width="39.28515625" customWidth="1"/>
    <col min="3" max="3" width="25.7109375" customWidth="1"/>
    <col min="4" max="4" width="20.7109375" customWidth="1"/>
  </cols>
  <sheetData>
    <row r="1" spans="1:4" x14ac:dyDescent="0.25">
      <c r="A1" s="27" t="s">
        <v>49</v>
      </c>
      <c r="B1" s="27"/>
      <c r="C1" s="27"/>
    </row>
    <row r="2" spans="1:4" x14ac:dyDescent="0.25">
      <c r="A2" s="27" t="s">
        <v>50</v>
      </c>
      <c r="B2" s="27" t="s">
        <v>51</v>
      </c>
      <c r="C2" s="27" t="s">
        <v>52</v>
      </c>
      <c r="D2" t="s">
        <v>53</v>
      </c>
    </row>
    <row r="3" spans="1:4" x14ac:dyDescent="0.25">
      <c r="A3">
        <v>1</v>
      </c>
      <c r="B3" t="s">
        <v>55</v>
      </c>
      <c r="C3" t="s">
        <v>7</v>
      </c>
      <c r="D3">
        <v>9</v>
      </c>
    </row>
    <row r="4" spans="1:4" x14ac:dyDescent="0.25">
      <c r="A4">
        <v>2</v>
      </c>
      <c r="B4" t="s">
        <v>83</v>
      </c>
      <c r="C4" t="s">
        <v>7</v>
      </c>
      <c r="D4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workbookViewId="0">
      <pane ySplit="6" topLeftCell="A7" activePane="bottomLeft" state="frozenSplit"/>
      <selection pane="bottomLeft" activeCell="K17" sqref="K17:K21"/>
    </sheetView>
  </sheetViews>
  <sheetFormatPr defaultRowHeight="15" x14ac:dyDescent="0.25"/>
  <cols>
    <col min="1" max="1" width="6.7109375" customWidth="1"/>
    <col min="2" max="10" width="10.7109375" customWidth="1"/>
  </cols>
  <sheetData>
    <row r="1" spans="1:11" s="28" customFormat="1" ht="15.75" x14ac:dyDescent="0.25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28" customFormat="1" ht="15.75" x14ac:dyDescent="0.25">
      <c r="A2" s="29" t="s">
        <v>55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I3">
        <v>1</v>
      </c>
    </row>
    <row r="4" spans="1:11" x14ac:dyDescent="0.25">
      <c r="A4" t="s">
        <v>80</v>
      </c>
    </row>
    <row r="5" spans="1:11" x14ac:dyDescent="0.25">
      <c r="A5" t="s">
        <v>81</v>
      </c>
    </row>
    <row r="7" spans="1:11" s="27" customFormat="1" ht="15.75" thickBot="1" x14ac:dyDescent="0.3">
      <c r="A7" s="30" t="s">
        <v>56</v>
      </c>
      <c r="B7" s="30"/>
      <c r="C7" s="30"/>
      <c r="E7" s="30" t="s">
        <v>60</v>
      </c>
      <c r="F7" s="30"/>
      <c r="G7" s="30"/>
      <c r="I7" s="30" t="s">
        <v>64</v>
      </c>
      <c r="J7" s="30"/>
    </row>
    <row r="8" spans="1:11" ht="15.75" thickTop="1" x14ac:dyDescent="0.25">
      <c r="A8" s="33"/>
      <c r="B8" s="34" t="s">
        <v>15</v>
      </c>
      <c r="C8" s="34" t="s">
        <v>57</v>
      </c>
      <c r="E8" s="32" t="s">
        <v>61</v>
      </c>
      <c r="F8" s="32"/>
      <c r="G8" s="32">
        <f>INDEX(LINEST(known_ys,known_xs,TRUE,TRUE),3,1)</f>
        <v>0.17084556179168484</v>
      </c>
      <c r="I8" s="35" t="s">
        <v>65</v>
      </c>
      <c r="J8" s="35" t="s">
        <v>66</v>
      </c>
    </row>
    <row r="9" spans="1:11" x14ac:dyDescent="0.25">
      <c r="A9" t="s">
        <v>58</v>
      </c>
      <c r="B9">
        <f>INDEX(LINEST(known_ys,known_xs,TRUE,TRUE),1,1)</f>
        <v>-2.2355822839855159E-4</v>
      </c>
      <c r="C9">
        <f>INDEX(LINEST(known_ys,known_xs,TRUE,TRUE),2,1)</f>
        <v>2.8434519664804228E-4</v>
      </c>
      <c r="E9" t="s">
        <v>62</v>
      </c>
      <c r="G9">
        <f>INDEX(LINEST(known_ys,known_xs,TRUE,TRUE),3,2)</f>
        <v>4.1744198336627313E-3</v>
      </c>
      <c r="I9">
        <f>MIN(known_xs)</f>
        <v>29.977699999999999</v>
      </c>
      <c r="J9">
        <f>I9*$B$9+$B$10</f>
        <v>2.4913232861932446E-4</v>
      </c>
    </row>
    <row r="10" spans="1:11" ht="15.75" thickBot="1" x14ac:dyDescent="0.3">
      <c r="A10" s="24" t="s">
        <v>59</v>
      </c>
      <c r="B10" s="24">
        <f>INDEX(LINEST(known_ys,known_xs,TRUE,TRUE),1,2)</f>
        <v>6.9508938320825839E-3</v>
      </c>
      <c r="C10" s="24">
        <f>INDEX(LINEST(known_ys,known_xs,TRUE,TRUE),2,2)</f>
        <v>9.6667220548067676E-3</v>
      </c>
      <c r="E10" s="24" t="s">
        <v>63</v>
      </c>
      <c r="F10" s="24"/>
      <c r="G10" s="24">
        <f>INDEX(LINEST(known_ys,known_xs,TRUE,TRUE),5,2)</f>
        <v>5.2277342843030354E-5</v>
      </c>
      <c r="I10" s="24">
        <f>MAX(known_xs)</f>
        <v>46.486600000000003</v>
      </c>
      <c r="J10" s="24">
        <f>I10*$B$9+$B$10</f>
        <v>-3.4415681081895249E-3</v>
      </c>
    </row>
    <row r="11" spans="1:11" ht="15.75" thickTop="1" x14ac:dyDescent="0.25"/>
    <row r="12" spans="1:11" x14ac:dyDescent="0.25">
      <c r="A12" t="s">
        <v>67</v>
      </c>
      <c r="D12">
        <v>9</v>
      </c>
    </row>
    <row r="13" spans="1:11" x14ac:dyDescent="0.25">
      <c r="A13" t="s">
        <v>68</v>
      </c>
      <c r="D13">
        <v>5</v>
      </c>
    </row>
    <row r="14" spans="1:11" ht="15.75" thickBot="1" x14ac:dyDescent="0.3"/>
    <row r="15" spans="1:11" s="31" customFormat="1" ht="15.75" thickTop="1" x14ac:dyDescent="0.25">
      <c r="A15" s="38" t="s">
        <v>69</v>
      </c>
      <c r="B15" s="40" t="s">
        <v>70</v>
      </c>
      <c r="C15" s="42" t="s">
        <v>7</v>
      </c>
      <c r="D15" s="40" t="s">
        <v>47</v>
      </c>
      <c r="E15" s="40" t="s">
        <v>47</v>
      </c>
      <c r="F15" s="36" t="s">
        <v>73</v>
      </c>
      <c r="G15" s="36"/>
      <c r="H15" s="45"/>
      <c r="J15" s="37" t="s">
        <v>77</v>
      </c>
      <c r="K15" s="40" t="s">
        <v>7</v>
      </c>
    </row>
    <row r="16" spans="1:11" s="31" customFormat="1" ht="15.75" thickBot="1" x14ac:dyDescent="0.3">
      <c r="A16" s="39" t="s">
        <v>40</v>
      </c>
      <c r="B16" s="41" t="s">
        <v>71</v>
      </c>
      <c r="C16" s="43" t="s">
        <v>72</v>
      </c>
      <c r="D16" s="41" t="s">
        <v>72</v>
      </c>
      <c r="E16" s="41" t="s">
        <v>17</v>
      </c>
      <c r="F16" s="44" t="s">
        <v>74</v>
      </c>
      <c r="G16" s="44" t="s">
        <v>75</v>
      </c>
      <c r="H16" s="46" t="s">
        <v>76</v>
      </c>
      <c r="J16" s="47" t="s">
        <v>65</v>
      </c>
      <c r="K16" s="46" t="s">
        <v>78</v>
      </c>
    </row>
    <row r="17" spans="1:12" ht="16.5" thickTop="1" thickBot="1" x14ac:dyDescent="0.3">
      <c r="A17" s="48">
        <v>1</v>
      </c>
      <c r="B17" s="50" t="s">
        <v>82</v>
      </c>
      <c r="C17" s="51">
        <v>20.012599999999999</v>
      </c>
      <c r="D17" s="50">
        <v>29.629899999999999</v>
      </c>
      <c r="E17" s="50">
        <v>9.6052099999999999E-4</v>
      </c>
      <c r="F17" s="51">
        <v>2.7936900000000001E-2</v>
      </c>
      <c r="G17" s="51">
        <f>C17*$B$9+$B$10</f>
        <v>2.4769124304337307E-3</v>
      </c>
      <c r="H17" s="50">
        <f>G17-F17</f>
        <v>-2.5459987569566269E-2</v>
      </c>
      <c r="J17" s="54">
        <v>30.0745</v>
      </c>
      <c r="K17" s="50">
        <v>4.2858100000000001E-3</v>
      </c>
    </row>
    <row r="18" spans="1:12" ht="16.5" thickTop="1" thickBot="1" x14ac:dyDescent="0.3">
      <c r="A18" s="49">
        <v>2</v>
      </c>
      <c r="B18" s="50" t="s">
        <v>82</v>
      </c>
      <c r="C18" s="52">
        <v>30.031099999999999</v>
      </c>
      <c r="D18" s="53">
        <v>29.736599999999999</v>
      </c>
      <c r="E18" s="53">
        <v>2.7129699999999999E-3</v>
      </c>
      <c r="F18" s="52">
        <v>8.4304800000000006E-3</v>
      </c>
      <c r="G18" s="52">
        <f>C18*$B$9+$B$10</f>
        <v>2.3719431922284134E-4</v>
      </c>
      <c r="H18" s="53">
        <f>G18-F18</f>
        <v>-8.1932856807771584E-3</v>
      </c>
      <c r="J18" s="54">
        <v>30.046900000000001</v>
      </c>
      <c r="K18" s="50">
        <v>-8.31604E-4</v>
      </c>
    </row>
    <row r="19" spans="1:12" ht="16.5" thickTop="1" thickBot="1" x14ac:dyDescent="0.3">
      <c r="A19" s="49">
        <v>3</v>
      </c>
      <c r="B19" s="50" t="s">
        <v>79</v>
      </c>
      <c r="C19" s="52">
        <v>30.0745</v>
      </c>
      <c r="D19" s="53">
        <v>29.7346</v>
      </c>
      <c r="E19" s="53">
        <v>4.5408999999999998E-4</v>
      </c>
      <c r="F19" s="52">
        <v>4.2858100000000001E-3</v>
      </c>
      <c r="G19" s="52">
        <f>C19*$B$9+$B$10</f>
        <v>2.2749189211034374E-4</v>
      </c>
      <c r="H19" s="53">
        <f>G19-F19</f>
        <v>-4.0583181078896564E-3</v>
      </c>
      <c r="J19" s="54">
        <v>30.1965</v>
      </c>
      <c r="K19" s="50">
        <v>-5.1975299999999997E-3</v>
      </c>
    </row>
    <row r="20" spans="1:12" ht="16.5" thickTop="1" thickBot="1" x14ac:dyDescent="0.3">
      <c r="A20" s="49">
        <v>4</v>
      </c>
      <c r="B20" s="50" t="s">
        <v>79</v>
      </c>
      <c r="C20" s="52">
        <v>30.046900000000001</v>
      </c>
      <c r="D20" s="53">
        <v>29.723400000000002</v>
      </c>
      <c r="E20" s="53">
        <v>3.3049000000000002E-4</v>
      </c>
      <c r="F20" s="52">
        <v>-8.31604E-4</v>
      </c>
      <c r="G20" s="52">
        <f>C20*$B$9+$B$10</f>
        <v>2.3366209921414378E-4</v>
      </c>
      <c r="H20" s="53">
        <f>G20-F20</f>
        <v>1.0652660992141439E-3</v>
      </c>
      <c r="J20" s="54">
        <v>46.486600000000003</v>
      </c>
      <c r="K20" s="50">
        <v>-3.3893600000000001E-3</v>
      </c>
    </row>
    <row r="21" spans="1:12" ht="16.5" thickTop="1" thickBot="1" x14ac:dyDescent="0.3">
      <c r="A21" s="49">
        <v>5</v>
      </c>
      <c r="B21" s="50" t="s">
        <v>79</v>
      </c>
      <c r="C21" s="52">
        <v>30.1965</v>
      </c>
      <c r="D21" s="53">
        <v>29.734999999999999</v>
      </c>
      <c r="E21" s="53">
        <v>6.2370299999999997E-4</v>
      </c>
      <c r="F21" s="52">
        <v>-5.1975299999999997E-3</v>
      </c>
      <c r="G21" s="52">
        <f>C21*$B$9+$B$10</f>
        <v>2.0021778824572036E-4</v>
      </c>
      <c r="H21" s="53">
        <f>G21-F21</f>
        <v>5.39774778824572E-3</v>
      </c>
      <c r="J21" s="54">
        <v>29.977699999999999</v>
      </c>
      <c r="K21" s="50">
        <v>2.6016199999999998E-3</v>
      </c>
    </row>
    <row r="22" spans="1:12" ht="16.5" thickTop="1" thickBot="1" x14ac:dyDescent="0.3">
      <c r="A22" s="49">
        <v>6</v>
      </c>
      <c r="B22" s="50" t="s">
        <v>79</v>
      </c>
      <c r="C22" s="52">
        <v>46.486600000000003</v>
      </c>
      <c r="D22" s="53">
        <v>29.773</v>
      </c>
      <c r="E22" s="53">
        <v>1.4696500000000001E-3</v>
      </c>
      <c r="F22" s="52">
        <v>-3.3893600000000001E-3</v>
      </c>
      <c r="G22" s="52">
        <f>C22*$B$9+$B$10</f>
        <v>-3.4415681081895249E-3</v>
      </c>
      <c r="H22" s="53">
        <f>G22-F22</f>
        <v>-5.2208108189524816E-5</v>
      </c>
      <c r="J22" s="54"/>
      <c r="K22" s="50"/>
    </row>
    <row r="23" spans="1:12" ht="16.5" thickTop="1" thickBot="1" x14ac:dyDescent="0.3">
      <c r="A23" s="49">
        <v>7</v>
      </c>
      <c r="B23" s="50" t="s">
        <v>79</v>
      </c>
      <c r="C23" s="52">
        <v>29.977699999999999</v>
      </c>
      <c r="D23" s="53">
        <v>29.759799999999998</v>
      </c>
      <c r="E23" s="53">
        <v>1.1742199999999999E-3</v>
      </c>
      <c r="F23" s="52">
        <v>2.6016199999999998E-3</v>
      </c>
      <c r="G23" s="52">
        <f>C23*$B$9+$B$10</f>
        <v>2.4913232861932446E-4</v>
      </c>
      <c r="H23" s="53">
        <f>G23-F23</f>
        <v>-2.3524876713806753E-3</v>
      </c>
      <c r="J23" s="54"/>
      <c r="K23" s="50"/>
    </row>
    <row r="24" spans="1:12" ht="16.5" thickTop="1" thickBot="1" x14ac:dyDescent="0.3">
      <c r="A24" s="49">
        <v>8</v>
      </c>
      <c r="B24" s="50" t="s">
        <v>82</v>
      </c>
      <c r="C24" s="52">
        <v>20.003699999999998</v>
      </c>
      <c r="D24" s="53">
        <v>29.523</v>
      </c>
      <c r="E24" s="53">
        <v>1.68159E-3</v>
      </c>
      <c r="F24" s="52">
        <v>-6.7207299999999998E-2</v>
      </c>
      <c r="G24" s="52">
        <f>C24*$B$9+$B$10</f>
        <v>2.4789020986664776E-3</v>
      </c>
      <c r="H24" s="53">
        <f>G24-F24</f>
        <v>6.968620209866648E-2</v>
      </c>
      <c r="J24" s="54"/>
      <c r="K24" s="50"/>
    </row>
    <row r="25" spans="1:12" ht="16.5" thickTop="1" thickBot="1" x14ac:dyDescent="0.3">
      <c r="A25" s="49">
        <v>9</v>
      </c>
      <c r="B25" s="50" t="s">
        <v>82</v>
      </c>
      <c r="C25" s="52">
        <v>40.098700000000001</v>
      </c>
      <c r="D25" s="53">
        <v>29.872</v>
      </c>
      <c r="E25" s="53">
        <v>3.34249E-3</v>
      </c>
      <c r="F25" s="52">
        <v>-5.6894300000000002E-2</v>
      </c>
      <c r="G25" s="52">
        <f>C25*$B$9+$B$10</f>
        <v>-2.0135005010024172E-3</v>
      </c>
      <c r="H25" s="53">
        <f>G25-F25</f>
        <v>5.4880799498997587E-2</v>
      </c>
      <c r="J25" s="55"/>
      <c r="K25" s="56"/>
      <c r="L25">
        <f>AVERAGE(K17:K25)</f>
        <v>-5.0621280000000008E-4</v>
      </c>
    </row>
    <row r="26" spans="1:12" ht="15.75" thickTop="1" x14ac:dyDescent="0.25">
      <c r="A26" s="32"/>
      <c r="B26" s="32"/>
      <c r="C26" s="32"/>
      <c r="D26" s="32"/>
      <c r="E26" s="32"/>
      <c r="F26" s="32"/>
      <c r="G26" s="32"/>
      <c r="H26" s="3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Button 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Button 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Button 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Button 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Button 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type 1">
              <controlPr defaultSize="0" print="0" autoFill="0" autoPict="0" macro="[1]!fill_fit_table1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type 2">
              <controlPr defaultSize="0" print="0" autoFill="0" autoPict="0" macro="[1]!fill_fit_table2">
                <anchor moveWithCells="1" siz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type 3">
              <controlPr defaultSize="0" print="0" autoFill="0" autoPict="0" macro="[1]!fill_fit_table3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Button 13">
              <controlPr defaultSize="0" print="0" autoFill="0" autoPict="0" macro="[1]!make_fit_chart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Button 14">
              <controlPr defaultSize="0" print="0" autoFill="0" autoPict="0" macro="[1]!create_calib_control">
                <anchor moveWithCells="1" siz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Button 15">
              <controlPr defaultSize="0" print="0" autoFill="0" autoPict="0" macro="[1]!filter_records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workbookViewId="0">
      <pane ySplit="6" topLeftCell="A7" activePane="bottomLeft" state="frozenSplit"/>
      <selection pane="bottomLeft" activeCell="H28" sqref="H28"/>
    </sheetView>
  </sheetViews>
  <sheetFormatPr defaultRowHeight="15" x14ac:dyDescent="0.25"/>
  <cols>
    <col min="1" max="1" width="6.7109375" customWidth="1"/>
    <col min="2" max="10" width="10.7109375" customWidth="1"/>
  </cols>
  <sheetData>
    <row r="1" spans="1:11" s="28" customFormat="1" ht="15.75" x14ac:dyDescent="0.25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28" customFormat="1" ht="15.75" x14ac:dyDescent="0.25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I3">
        <v>1</v>
      </c>
    </row>
    <row r="4" spans="1:11" x14ac:dyDescent="0.25">
      <c r="A4" t="s">
        <v>80</v>
      </c>
    </row>
    <row r="5" spans="1:11" x14ac:dyDescent="0.25">
      <c r="A5" t="s">
        <v>85</v>
      </c>
    </row>
    <row r="7" spans="1:11" s="27" customFormat="1" ht="15.75" thickBot="1" x14ac:dyDescent="0.3">
      <c r="A7" s="30" t="s">
        <v>56</v>
      </c>
      <c r="B7" s="30"/>
      <c r="C7" s="30"/>
      <c r="E7" s="30" t="s">
        <v>60</v>
      </c>
      <c r="F7" s="30"/>
      <c r="G7" s="30"/>
      <c r="I7" s="30" t="s">
        <v>64</v>
      </c>
      <c r="J7" s="30"/>
    </row>
    <row r="8" spans="1:11" ht="15.75" thickTop="1" x14ac:dyDescent="0.25">
      <c r="A8" s="33"/>
      <c r="B8" s="34" t="s">
        <v>15</v>
      </c>
      <c r="C8" s="34" t="s">
        <v>57</v>
      </c>
      <c r="E8" s="32" t="s">
        <v>61</v>
      </c>
      <c r="F8" s="32"/>
      <c r="G8" s="32">
        <f>INDEX(LINEST(known_ys,known_xs,TRUE,TRUE),3,1)</f>
        <v>0.11067281561887651</v>
      </c>
      <c r="I8" s="35" t="s">
        <v>65</v>
      </c>
      <c r="J8" s="35" t="s">
        <v>66</v>
      </c>
    </row>
    <row r="9" spans="1:11" x14ac:dyDescent="0.25">
      <c r="A9" t="s">
        <v>58</v>
      </c>
      <c r="B9">
        <f>INDEX(LINEST(known_ys,known_xs,TRUE,TRUE),1,1)</f>
        <v>-2.2627509232555102E-4</v>
      </c>
      <c r="C9">
        <f>INDEX(LINEST(known_ys,known_xs,TRUE,TRUE),2,1)</f>
        <v>3.2071336571700304E-4</v>
      </c>
      <c r="E9" t="s">
        <v>62</v>
      </c>
      <c r="G9">
        <f>INDEX(LINEST(known_ys,known_xs,TRUE,TRUE),3,2)</f>
        <v>4.8079340366555048E-3</v>
      </c>
      <c r="I9">
        <f>MIN(known_xs)</f>
        <v>29.977699999999999</v>
      </c>
      <c r="J9">
        <f>I9*$B$9+$B$10</f>
        <v>4.5463199361917249E-3</v>
      </c>
    </row>
    <row r="10" spans="1:11" ht="15.75" thickBot="1" x14ac:dyDescent="0.3">
      <c r="A10" s="24" t="s">
        <v>59</v>
      </c>
      <c r="B10" s="24">
        <f>INDEX(LINEST(known_ys,known_xs,TRUE,TRUE),1,2)</f>
        <v>1.1329526771399395E-2</v>
      </c>
      <c r="C10" s="24">
        <f>INDEX(LINEST(known_ys,known_xs,TRUE,TRUE),2,2)</f>
        <v>1.0701654304243748E-2</v>
      </c>
      <c r="E10" s="24" t="s">
        <v>63</v>
      </c>
      <c r="F10" s="24"/>
      <c r="G10" s="24">
        <f>INDEX(LINEST(known_ys,known_xs,TRUE,TRUE),5,2)</f>
        <v>9.2464918803321974E-5</v>
      </c>
      <c r="I10" s="24">
        <f>MAX(known_xs)</f>
        <v>46.486600000000003</v>
      </c>
      <c r="J10" s="24">
        <f>I10*$B$9+$B$10</f>
        <v>8.107670644984348E-4</v>
      </c>
    </row>
    <row r="11" spans="1:11" ht="15.75" thickTop="1" x14ac:dyDescent="0.25"/>
    <row r="12" spans="1:11" x14ac:dyDescent="0.25">
      <c r="A12" t="s">
        <v>67</v>
      </c>
      <c r="D12">
        <v>9</v>
      </c>
    </row>
    <row r="13" spans="1:11" x14ac:dyDescent="0.25">
      <c r="A13" t="s">
        <v>68</v>
      </c>
      <c r="D13">
        <v>6</v>
      </c>
    </row>
    <row r="14" spans="1:11" ht="15.75" thickBot="1" x14ac:dyDescent="0.3"/>
    <row r="15" spans="1:11" s="31" customFormat="1" ht="15.75" thickTop="1" x14ac:dyDescent="0.25">
      <c r="A15" s="38" t="s">
        <v>69</v>
      </c>
      <c r="B15" s="40" t="s">
        <v>70</v>
      </c>
      <c r="C15" s="42" t="s">
        <v>7</v>
      </c>
      <c r="D15" s="40" t="s">
        <v>48</v>
      </c>
      <c r="E15" s="40" t="s">
        <v>48</v>
      </c>
      <c r="F15" s="36" t="s">
        <v>84</v>
      </c>
      <c r="G15" s="36"/>
      <c r="H15" s="45"/>
      <c r="J15" s="37" t="s">
        <v>77</v>
      </c>
      <c r="K15" s="40" t="s">
        <v>7</v>
      </c>
    </row>
    <row r="16" spans="1:11" s="31" customFormat="1" ht="15.75" thickBot="1" x14ac:dyDescent="0.3">
      <c r="A16" s="39" t="s">
        <v>40</v>
      </c>
      <c r="B16" s="41" t="s">
        <v>71</v>
      </c>
      <c r="C16" s="43" t="s">
        <v>72</v>
      </c>
      <c r="D16" s="41" t="s">
        <v>72</v>
      </c>
      <c r="E16" s="41" t="s">
        <v>17</v>
      </c>
      <c r="F16" s="44" t="s">
        <v>74</v>
      </c>
      <c r="G16" s="44" t="s">
        <v>75</v>
      </c>
      <c r="H16" s="46" t="s">
        <v>76</v>
      </c>
      <c r="J16" s="47" t="s">
        <v>65</v>
      </c>
      <c r="K16" s="46" t="s">
        <v>78</v>
      </c>
    </row>
    <row r="17" spans="1:12" ht="16.5" thickTop="1" thickBot="1" x14ac:dyDescent="0.3">
      <c r="A17" s="48">
        <v>1</v>
      </c>
      <c r="B17" s="50" t="s">
        <v>82</v>
      </c>
      <c r="C17" s="51">
        <v>20.012599999999999</v>
      </c>
      <c r="D17" s="50">
        <v>29.631399999999999</v>
      </c>
      <c r="E17" s="50">
        <v>7.7843599999999997E-4</v>
      </c>
      <c r="F17" s="51">
        <v>2.9380799999999999E-2</v>
      </c>
      <c r="G17" s="51">
        <f>C17*$B$9+$B$10</f>
        <v>6.8011738587250726E-3</v>
      </c>
      <c r="H17" s="50">
        <f>G17-F17</f>
        <v>-2.2579626141274928E-2</v>
      </c>
      <c r="J17" s="54">
        <v>30.031099999999999</v>
      </c>
      <c r="K17" s="50">
        <v>1.0045999999999999E-2</v>
      </c>
    </row>
    <row r="18" spans="1:12" ht="16.5" thickTop="1" thickBot="1" x14ac:dyDescent="0.3">
      <c r="A18" s="49">
        <v>2</v>
      </c>
      <c r="B18" s="50" t="s">
        <v>79</v>
      </c>
      <c r="C18" s="52">
        <v>30.031099999999999</v>
      </c>
      <c r="D18" s="53">
        <v>29.738199999999999</v>
      </c>
      <c r="E18" s="53">
        <v>1.1140799999999999E-3</v>
      </c>
      <c r="F18" s="52">
        <v>1.0045999999999999E-2</v>
      </c>
      <c r="G18" s="52">
        <f>C18*$B$9+$B$10</f>
        <v>4.5342368462615405E-3</v>
      </c>
      <c r="H18" s="53">
        <f>G18-F18</f>
        <v>-5.5117631537384588E-3</v>
      </c>
      <c r="J18" s="54">
        <v>30.0745</v>
      </c>
      <c r="K18" s="50">
        <v>6.4220400000000004E-3</v>
      </c>
    </row>
    <row r="19" spans="1:12" ht="16.5" thickTop="1" thickBot="1" x14ac:dyDescent="0.3">
      <c r="A19" s="49">
        <v>3</v>
      </c>
      <c r="B19" s="50" t="s">
        <v>79</v>
      </c>
      <c r="C19" s="52">
        <v>30.0745</v>
      </c>
      <c r="D19" s="53">
        <v>29.736699999999999</v>
      </c>
      <c r="E19" s="53">
        <v>3.5755599999999998E-4</v>
      </c>
      <c r="F19" s="52">
        <v>6.4220400000000004E-3</v>
      </c>
      <c r="G19" s="52">
        <f>C19*$B$9+$B$10</f>
        <v>4.5244165072546106E-3</v>
      </c>
      <c r="H19" s="53">
        <f>G19-F19</f>
        <v>-1.8976234927453898E-3</v>
      </c>
      <c r="J19" s="54">
        <v>30.046900000000001</v>
      </c>
      <c r="K19" s="50">
        <v>7.2288500000000004E-4</v>
      </c>
    </row>
    <row r="20" spans="1:12" ht="16.5" thickTop="1" thickBot="1" x14ac:dyDescent="0.3">
      <c r="A20" s="49">
        <v>4</v>
      </c>
      <c r="B20" s="50" t="s">
        <v>79</v>
      </c>
      <c r="C20" s="52">
        <v>30.046900000000001</v>
      </c>
      <c r="D20" s="53">
        <v>29.724900000000002</v>
      </c>
      <c r="E20" s="53">
        <v>4.5676799999999997E-4</v>
      </c>
      <c r="F20" s="52">
        <v>7.2288500000000004E-4</v>
      </c>
      <c r="G20" s="52">
        <f>C20*$B$9+$B$10</f>
        <v>4.5306616998027956E-3</v>
      </c>
      <c r="H20" s="53">
        <f>G20-F20</f>
        <v>3.8077766998027957E-3</v>
      </c>
      <c r="J20" s="54">
        <v>30.1965</v>
      </c>
      <c r="K20" s="50">
        <v>-1.6536700000000001E-3</v>
      </c>
    </row>
    <row r="21" spans="1:12" ht="16.5" thickTop="1" thickBot="1" x14ac:dyDescent="0.3">
      <c r="A21" s="49">
        <v>5</v>
      </c>
      <c r="B21" s="50" t="s">
        <v>79</v>
      </c>
      <c r="C21" s="52">
        <v>30.1965</v>
      </c>
      <c r="D21" s="53">
        <v>29.738499999999998</v>
      </c>
      <c r="E21" s="53">
        <v>1.2907000000000001E-3</v>
      </c>
      <c r="F21" s="52">
        <v>-1.6536700000000001E-3</v>
      </c>
      <c r="G21" s="52">
        <f>C21*$B$9+$B$10</f>
        <v>4.4968109459908936E-3</v>
      </c>
      <c r="H21" s="53">
        <f>G21-F21</f>
        <v>6.150480945990894E-3</v>
      </c>
      <c r="J21" s="54">
        <v>46.486600000000003</v>
      </c>
      <c r="K21" s="50">
        <v>8.7928799999999999E-4</v>
      </c>
    </row>
    <row r="22" spans="1:12" ht="16.5" thickTop="1" thickBot="1" x14ac:dyDescent="0.3">
      <c r="A22" s="49">
        <v>6</v>
      </c>
      <c r="B22" s="50" t="s">
        <v>79</v>
      </c>
      <c r="C22" s="52">
        <v>46.486600000000003</v>
      </c>
      <c r="D22" s="53">
        <v>29.7773</v>
      </c>
      <c r="E22" s="53">
        <v>4.7667800000000002E-4</v>
      </c>
      <c r="F22" s="52">
        <v>8.7928799999999999E-4</v>
      </c>
      <c r="G22" s="52">
        <f>C22*$B$9+$B$10</f>
        <v>8.107670644984348E-4</v>
      </c>
      <c r="H22" s="53">
        <f>G22-F22</f>
        <v>-6.8520935501565185E-5</v>
      </c>
      <c r="J22" s="54">
        <v>29.977699999999999</v>
      </c>
      <c r="K22" s="50">
        <v>7.0266699999999996E-3</v>
      </c>
      <c r="L22">
        <f>AVERAGE(K17:K22)</f>
        <v>3.907202166666666E-3</v>
      </c>
    </row>
    <row r="23" spans="1:12" ht="16.5" thickTop="1" thickBot="1" x14ac:dyDescent="0.3">
      <c r="A23" s="49">
        <v>7</v>
      </c>
      <c r="B23" s="50" t="s">
        <v>79</v>
      </c>
      <c r="C23" s="52">
        <v>29.977699999999999</v>
      </c>
      <c r="D23" s="53">
        <v>29.764199999999999</v>
      </c>
      <c r="E23" s="53">
        <v>1.21065E-3</v>
      </c>
      <c r="F23" s="52">
        <v>7.0266699999999996E-3</v>
      </c>
      <c r="G23" s="52">
        <f>C23*$B$9+$B$10</f>
        <v>4.5463199361917249E-3</v>
      </c>
      <c r="H23" s="53">
        <f>G23-F23</f>
        <v>-2.4803500638082747E-3</v>
      </c>
      <c r="J23" s="54"/>
      <c r="K23" s="50"/>
    </row>
    <row r="24" spans="1:12" ht="16.5" thickTop="1" thickBot="1" x14ac:dyDescent="0.3">
      <c r="A24" s="49">
        <v>8</v>
      </c>
      <c r="B24" s="50" t="s">
        <v>82</v>
      </c>
      <c r="C24" s="52">
        <v>20.003699999999998</v>
      </c>
      <c r="D24" s="53">
        <v>29.529399999999999</v>
      </c>
      <c r="E24" s="53">
        <v>1.4201299999999999E-3</v>
      </c>
      <c r="F24" s="52">
        <v>-6.0789099999999999E-2</v>
      </c>
      <c r="G24" s="52">
        <f>C24*$B$9+$B$10</f>
        <v>6.8031877070467706E-3</v>
      </c>
      <c r="H24" s="53">
        <f>G24-F24</f>
        <v>6.7592287707046769E-2</v>
      </c>
      <c r="J24" s="54"/>
      <c r="K24" s="50"/>
    </row>
    <row r="25" spans="1:12" ht="16.5" thickTop="1" thickBot="1" x14ac:dyDescent="0.3">
      <c r="A25" s="49">
        <v>9</v>
      </c>
      <c r="B25" s="50" t="s">
        <v>82</v>
      </c>
      <c r="C25" s="52">
        <v>40.098700000000001</v>
      </c>
      <c r="D25" s="53">
        <v>29.8752</v>
      </c>
      <c r="E25" s="53">
        <v>4.2886900000000004E-3</v>
      </c>
      <c r="F25" s="52">
        <v>-5.3697599999999998E-2</v>
      </c>
      <c r="G25" s="52">
        <f>C25*$B$9+$B$10</f>
        <v>2.2561897267648224E-3</v>
      </c>
      <c r="H25" s="53">
        <f>G25-F25</f>
        <v>5.5953789726764819E-2</v>
      </c>
      <c r="J25" s="55"/>
      <c r="K25" s="56"/>
    </row>
    <row r="26" spans="1:12" ht="15.75" thickTop="1" x14ac:dyDescent="0.25">
      <c r="A26" s="32"/>
      <c r="B26" s="32"/>
      <c r="C26" s="32"/>
      <c r="D26" s="32"/>
      <c r="E26" s="32"/>
      <c r="F26" s="32"/>
      <c r="G26" s="32"/>
      <c r="H26" s="3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Button 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Button 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Button 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Button 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Button 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Button 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Button 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type 1">
              <controlPr defaultSize="0" print="0" autoFill="0" autoPict="0" macro="[1]!fill_fit_table1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type 2">
              <controlPr defaultSize="0" print="0" autoFill="0" autoPict="0" macro="[1]!fill_fit_table2">
                <anchor moveWithCells="1" siz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type 3">
              <controlPr defaultSize="0" print="0" autoFill="0" autoPict="0" macro="[1]!fill_fit_table3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Button 13">
              <controlPr defaultSize="0" print="0" autoFill="0" autoPict="0" macro="[1]!make_fit_chart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Button 14">
              <controlPr defaultSize="0" print="0" autoFill="0" autoPict="0" macro="[1]!create_calib_control">
                <anchor moveWithCells="1" siz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Button 15">
              <controlPr defaultSize="0" print="0" autoFill="0" autoPict="0" macro="[1]!filter_records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Main</vt:lpstr>
      <vt:lpstr>File List</vt:lpstr>
      <vt:lpstr>Fit Index</vt:lpstr>
      <vt:lpstr>Fit_1</vt:lpstr>
      <vt:lpstr>Fit_2</vt:lpstr>
      <vt:lpstr>Fit_1 Ch</vt:lpstr>
      <vt:lpstr>Fit_2 Ch</vt:lpstr>
      <vt:lpstr>Fit_1!known_xs</vt:lpstr>
      <vt:lpstr>Fit_2!known_xs</vt:lpstr>
      <vt:lpstr>Fit_1!known_ys</vt:lpstr>
      <vt:lpstr>Fit_2!known_ys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Gatien, Germaine</dc:creator>
  <cp:lastModifiedBy>G, Gatien</cp:lastModifiedBy>
  <dcterms:created xsi:type="dcterms:W3CDTF">2020-04-15T20:53:29Z</dcterms:created>
  <dcterms:modified xsi:type="dcterms:W3CDTF">2020-04-15T20:53:35Z</dcterms:modified>
</cp:coreProperties>
</file>